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LOBOD~1\AppData\Local\Temp\uploader\41\"/>
    </mc:Choice>
  </mc:AlternateContent>
  <xr:revisionPtr revIDLastSave="0" documentId="13_ncr:1_{0CA0A519-6112-4F99-9EFF-900E24CFC82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ировская область" sheetId="1" r:id="rId1"/>
  </sheets>
  <definedNames>
    <definedName name="_xlnm.Print_Titles" localSheetId="0">'Кировская область'!$5:$8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5" i="1" l="1"/>
  <c r="J45" i="1"/>
  <c r="L37" i="1"/>
  <c r="J37" i="1"/>
  <c r="L35" i="1"/>
  <c r="J35" i="1"/>
  <c r="G35" i="1"/>
  <c r="D35" i="1"/>
  <c r="L34" i="1"/>
  <c r="J34" i="1"/>
  <c r="G34" i="1"/>
  <c r="D34" i="1"/>
  <c r="L33" i="1"/>
  <c r="J33" i="1"/>
  <c r="D33" i="1"/>
  <c r="G33" i="1" s="1"/>
  <c r="L32" i="1"/>
  <c r="J32" i="1"/>
  <c r="D32" i="1"/>
  <c r="G32" i="1" s="1"/>
  <c r="L31" i="1"/>
  <c r="J31" i="1"/>
  <c r="D31" i="1"/>
  <c r="G31" i="1" s="1"/>
  <c r="N30" i="1"/>
  <c r="J30" i="1"/>
  <c r="F30" i="1"/>
  <c r="E30" i="1"/>
  <c r="L27" i="1"/>
  <c r="J27" i="1"/>
  <c r="D27" i="1"/>
  <c r="G27" i="1" s="1"/>
  <c r="D22" i="1"/>
  <c r="G22" i="1" s="1"/>
  <c r="L18" i="1"/>
  <c r="J18" i="1"/>
  <c r="D18" i="1"/>
  <c r="G18" i="1" s="1"/>
  <c r="L16" i="1"/>
  <c r="J16" i="1"/>
  <c r="D16" i="1"/>
  <c r="G16" i="1" s="1"/>
  <c r="D13" i="1"/>
  <c r="G13" i="1" s="1"/>
  <c r="D12" i="1"/>
  <c r="G12" i="1" s="1"/>
  <c r="L11" i="1"/>
  <c r="J11" i="1"/>
  <c r="J9" i="1" s="1"/>
  <c r="D11" i="1"/>
  <c r="G11" i="1" s="1"/>
  <c r="K9" i="1"/>
  <c r="L30" i="1" l="1"/>
  <c r="N9" i="1"/>
  <c r="D30" i="1"/>
  <c r="G30" i="1" s="1"/>
  <c r="L9" i="1" l="1"/>
  <c r="O37" i="1"/>
  <c r="O33" i="1"/>
  <c r="O34" i="1"/>
  <c r="O16" i="1"/>
  <c r="O11" i="1"/>
  <c r="O27" i="1"/>
  <c r="O35" i="1"/>
  <c r="O31" i="1"/>
  <c r="O18" i="1"/>
  <c r="O38" i="1"/>
  <c r="O32" i="1"/>
  <c r="O30" i="1"/>
  <c r="M38" i="1" l="1"/>
  <c r="M13" i="1"/>
  <c r="M22" i="1"/>
  <c r="M43" i="1"/>
  <c r="M42" i="1"/>
  <c r="M34" i="1"/>
  <c r="M16" i="1"/>
  <c r="M12" i="1"/>
  <c r="M40" i="1"/>
  <c r="M48" i="1"/>
  <c r="M39" i="1"/>
  <c r="M46" i="1"/>
  <c r="M32" i="1"/>
  <c r="M45" i="1"/>
  <c r="M18" i="1"/>
  <c r="M33" i="1"/>
  <c r="M11" i="1"/>
  <c r="M27" i="1"/>
  <c r="M31" i="1"/>
  <c r="M37" i="1"/>
  <c r="M35" i="1"/>
  <c r="M30" i="1"/>
  <c r="M9" i="1" l="1"/>
</calcChain>
</file>

<file path=xl/sharedStrings.xml><?xml version="1.0" encoding="utf-8"?>
<sst xmlns="http://schemas.openxmlformats.org/spreadsheetml/2006/main" count="279" uniqueCount="115">
  <si>
    <t>Виды и условия оказания медицинской помощи</t>
  </si>
  <si>
    <t>№ строки</t>
  </si>
  <si>
    <t>Единица измерения</t>
  </si>
  <si>
    <t>доли в структуре расходов</t>
  </si>
  <si>
    <t>%</t>
  </si>
  <si>
    <t>2</t>
  </si>
  <si>
    <t>4=5+6</t>
  </si>
  <si>
    <t>7= (5*8+6*9)/4</t>
  </si>
  <si>
    <t>Медицинская помощь, прочие виды медицинских и иных услуг, дополнительные меры социальной защиты (поддержки), предоставляемые за счет бюджетных ассигнований, в том числе:</t>
  </si>
  <si>
    <t>1</t>
  </si>
  <si>
    <t>Х</t>
  </si>
  <si>
    <t>I. Нормируемая медицинская помощь</t>
  </si>
  <si>
    <t>3</t>
  </si>
  <si>
    <t>скорая медицинская помощь при санитарно-авиационной эвакуации</t>
  </si>
  <si>
    <t>4</t>
  </si>
  <si>
    <t>5</t>
  </si>
  <si>
    <t>6</t>
  </si>
  <si>
    <t>7</t>
  </si>
  <si>
    <t>07.1</t>
  </si>
  <si>
    <t>8</t>
  </si>
  <si>
    <t>08.1</t>
  </si>
  <si>
    <t>9</t>
  </si>
  <si>
    <t>случай лечения</t>
  </si>
  <si>
    <t>09.1</t>
  </si>
  <si>
    <t>10</t>
  </si>
  <si>
    <t>10.1</t>
  </si>
  <si>
    <t>4. Специализированная, в том числе высокотехнологичная, медицинская помощь</t>
  </si>
  <si>
    <t>11</t>
  </si>
  <si>
    <t>12</t>
  </si>
  <si>
    <t>12.1</t>
  </si>
  <si>
    <t>13</t>
  </si>
  <si>
    <t>13.1</t>
  </si>
  <si>
    <t>5. Паллиативная медицинская помощь:</t>
  </si>
  <si>
    <t>14</t>
  </si>
  <si>
    <t>15</t>
  </si>
  <si>
    <t>посещение по паллиативной медицинской помощи без учета посещений на дому патронажными бригадами</t>
  </si>
  <si>
    <t>15.1</t>
  </si>
  <si>
    <t>посещения на дому выездными патронажными бригадами</t>
  </si>
  <si>
    <t>15.2</t>
  </si>
  <si>
    <t>в том числе для детского населения</t>
  </si>
  <si>
    <t>15.2.1</t>
  </si>
  <si>
    <t>16</t>
  </si>
  <si>
    <t>16.1</t>
  </si>
  <si>
    <t>17</t>
  </si>
  <si>
    <t>II. Ненормируемая медицинская помощь и прочие виды медицинских и иных услуг, в том числе:</t>
  </si>
  <si>
    <t>18</t>
  </si>
  <si>
    <t>7. Высокотехнологичная медицинская помощь, оказываемая в подведомственных медицинских организациях, в том числе:</t>
  </si>
  <si>
    <t>19</t>
  </si>
  <si>
    <t>19.1</t>
  </si>
  <si>
    <t>19.2</t>
  </si>
  <si>
    <t>8. Расходы на содержание и обеспечение деятельности подведомственных медицинских организаций, из них на:</t>
  </si>
  <si>
    <t>20</t>
  </si>
  <si>
    <t>20.1</t>
  </si>
  <si>
    <t>20.2</t>
  </si>
  <si>
    <t>III. Дополнительные меры социальной защиты (поддержки) отдельных категорий граждан, предоставляемые в соответствии с законодательством Российской Федерации и субъекта Российской Федерации, в том числе:</t>
  </si>
  <si>
    <t>21</t>
  </si>
  <si>
    <t>22</t>
  </si>
  <si>
    <t>23</t>
  </si>
  <si>
    <t>вызовов</t>
  </si>
  <si>
    <t>х</t>
  </si>
  <si>
    <t>посещений</t>
  </si>
  <si>
    <t>обращений</t>
  </si>
  <si>
    <t>случаев лечения</t>
  </si>
  <si>
    <t>случаев госпитализаций</t>
  </si>
  <si>
    <t>койко-дней</t>
  </si>
  <si>
    <t>9. Обеспечение при амбулаторном лечении (бесплатно или с 50-процентной скидкой) лекарственными препаратами, медицинскими изделиями, продуктами лечебного (энтерального) питания*********</t>
  </si>
  <si>
    <t>10. Бесплатное (со скидкой) зубное протезирование**********</t>
  </si>
  <si>
    <t>11. Осуществление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обратно**********</t>
  </si>
  <si>
    <t>случаев госпитализации</t>
  </si>
  <si>
    <t>Установленный Территориальной программой объем медицинской помощи, не входящей в базовую программу ОМС, в расчете на одного жителя</t>
  </si>
  <si>
    <t>2.1.1. С профилактической и иными целями***, в том числе:</t>
  </si>
  <si>
    <t>3. В условиях дневного стационара (первичная медико-санитарная помощь, специализированная медицинская помощь)******, в том числе:</t>
  </si>
  <si>
    <t>4.1. В условиях дневного стационара*****, в том числе:</t>
  </si>
  <si>
    <t>4.2. В условиях круглосуточного стационара, в том числе:</t>
  </si>
  <si>
    <t>**** Законченных случаев лечения заболевания в амбулаторных условиях с кратностью посещений по поводу одного заболевания не менее 2.</t>
  </si>
  <si>
    <t>Приложение № 5
Приложение № 5–1
к Территориальной программе</t>
  </si>
  <si>
    <t>Общий норматив финансовых затрат на единицу объема медицинской помощи, оказываемой за счет бюджетных асигнований, включая средства МБТ в бюджет ТФОМС Кировской области*, в том числе:</t>
  </si>
  <si>
    <t>норматив финансовых затрат на единицу объема медицинской помощи за счет бюджетных асигнований (без учета средств МБТ в бюджет ТФОМС Кировской области на предоставление медицинской помощи сверх базовой программы ОМС)</t>
  </si>
  <si>
    <t>__________________________</t>
  </si>
  <si>
    <t>Установленный Территориальной программой норматив финансовых затрат областного бюджета на единицу объема медицинской помощи, не входящей в базовую программу ОМС</t>
  </si>
  <si>
    <t>Утвержденная стоимость Территориальной программы по направлениям расходования бюджетных ассигнований областного бюджета</t>
  </si>
  <si>
    <t xml:space="preserve">Подушевой норматив финансирования Территориальной рпрограммы в разрезе направлений расходования бюджетных ассигнований областного бюджета </t>
  </si>
  <si>
    <t>общий норматив объема медицинской помощи, оказываемой за счет бюджетных асигнований, включая средства МБТ в бюджет ТФОМС Кировской области, в том числе:</t>
  </si>
  <si>
    <t>норматив объема медицинской помощи за счет бюджетных ассигнований (без учета медицинской помощи, оказываемой по Территориальной программе ОМС сверх базовой программы ОМС за счет средств МБТ в бюджет ТФОМС Кировской области)</t>
  </si>
  <si>
    <t>норматив объема медицинской помощи, оказываемой по Территориальной программе ОМС сверх базовой программы ОМС за счет средств МБТ в бюджет ТФОМС Кировской области</t>
  </si>
  <si>
    <t>норматив финансовых затрат на единицу объема медицинской помощи, оказываемой по Территориальной программе ОМС сверх базовой программы ОМС за счет средств МБТ в бюджет ТФОМС Кировской области</t>
  </si>
  <si>
    <t>за счет бюджетных ассигнований, включая средства МБТ в бюджет ТФОМС Кировской области на финансовое обеспечение медицинской помощи, оказываемой по Территориальной программе ОМС сверх базовой программы ОМС</t>
  </si>
  <si>
    <t>за счет средств МБТ в бюджет ТФОМС Кировской области на финансовое обеспечение медицинской помощи, оказываемой по Территориальной программе ОМС сверх базовой программы ОМС</t>
  </si>
  <si>
    <t>рублей</t>
  </si>
  <si>
    <t>тыс. рублей</t>
  </si>
  <si>
    <t>УТВЕРЖДЕННАЯ СТОИМОСТЬ                                                                                                                                                                                                                                                                                                                                                                                                                                                                                                                                     Территориальной программы государственных гарантий бесплатного оказания гражданам медицинской помощи по видам и условиям ее оказания за счет бюджетных ассигнований областного бюджета                                                                                                 (далее – бюджетные ассигнования) на 2026 год</t>
  </si>
  <si>
    <t>1. Скорая медицинская помощь, включая скорую специализированную медицинскую помощь, не входящая в Территориальную программу ОМС **, в том числе:</t>
  </si>
  <si>
    <t>не идентифицированным и не застрахованным в системе обязательного медицинского страхования лицам</t>
  </si>
  <si>
    <t>2. Первичная медико-санитарная помощь, предоставляемая</t>
  </si>
  <si>
    <t>2.1. В амбулаторных условиях</t>
  </si>
  <si>
    <t>2.1.2. В связи с заболеваниями – обращений****, в том числе:</t>
  </si>
  <si>
    <t>2.2. В условиях дневного стационара*****, в том числе:</t>
  </si>
  <si>
    <t>5.1. Первичная медицинская помощь, в том числе доврачебная и врачебная медицинская помощь (включая ветеранов боевых действий)***, – всего, в том числе:</t>
  </si>
  <si>
    <t>5.2. Паллиативная медицинская помощь в стационарных условиях, включая койки паллиативной медицинской помощи и койки сестринского ухода, в том числе ветеранам боевых действий</t>
  </si>
  <si>
    <t>5.3 Паллиативная медицинская помощь в условиях дневного стационара******</t>
  </si>
  <si>
    <t>6. Медицинские и иные государственные и муниципальные услуги (работы), оказываемые (выполняемые) в медицинских организациях, подведомственных исполнительному органу субъекта Российской Федерации и органам местного самоуправления соответственно, входящих в номенклатуру медицинских организаций, утверждаемую Министерством здравоохранения Российской Федерации (далее – подведомственные медицинские организации)*******, за исключением медицинской помощи, оказываемой за счет средств обязательного медицинского страхования</t>
  </si>
  <si>
    <t>7.1. Не включенная в базовую программу ОМС и предусмотренная разделом II приложения № 1 к Программе государственных гарантий бесплатного оказания гражданам медицинской помощи на 2025 год и на плановый период 2026 и 2027 годов (далее – Программа), утвержденной постаовлением Правительства Российской Федерации от 27.12.2024 № 1940 «О Программе государственных гарантий бесплатного оказания гражданам медицинской помощи на 2025 год и на плановый период 2026 и 2027 годов»  (далее – постановление Правительства РФ от 27.12.2024 № 1940 )</t>
  </si>
  <si>
    <t>7.2. Дополнительные объемы высокотехнологичной медицинской помощи, включенной в базовую программу ОМС в соответствии с разделом I приложения № 1 к Программе, утвержденной постановлением Правительства РФ от 27.12.2024             № 1940********</t>
  </si>
  <si>
    <t>8.1. Финансовое обеспечение расходов, не включенных в структуру тарифов на оплату медицинской помощи (далее – тарифы ОМС), предусмотренных в Территориальной программе ОМС</t>
  </si>
  <si>
    <t>8.2. Приобретение, обслуживание, ремонт медицинского оборудования, за исключением расходов подведомственных медицинских организаций, осуществляемых за счет средств обязательного медицинского страхования, предусмотренных на эти цели в структуре тарифов ОМС</t>
  </si>
  <si>
    <t>х – в данной ячейке значения не указываются</t>
  </si>
  <si>
    <t>* Общий норматив финансовых затрат на единицу объема медицинской помощи в графе 7, оказываемой за счет бюджетных асигнований консолидированного бюджета субъекта Российской Федерации, включая средства межбюджетного трансферта (далее – МБТ) в бюджет ТФОМС Кировской области на финансовое обеспечение дополнительных объемов медицинской помощи по видам и условиям ее оказания, предоставляемой по Территориальной программе ОМС сверх установленных базовой программой ОМС рассчитывается как сумма производных норматива объема медицинской помощи в графе 5 на норматив финансовых затрат на единицу объема медицинской помощи в графе 8 и норматива объема медицинской помощи, оказываемой по Территориальной программе ОМС сверх базовой программы ОМС в графе 6 на норматив финансовых затрат на единицу объема медицинской помощи, оказываемой по Территориальной программе ОМС сверх базовой программы ОМС в графе 9, разделенная на общий норматив объема медицинской помощи в графе 4.</t>
  </si>
  <si>
    <t xml:space="preserve">** Нормативы объема скорой медицинской помощи и нормативы финансовых затрат на один случай оказания медицинской помощи авиамедицинскими выездными бригадами скорой медицинской помощи при санитарно-авиационной эвакуации, осуществляемой воздушными судами,и устанавливаются субъектом Российской Федерации. </t>
  </si>
  <si>
    <t>*** Включает посещения, связанные с профилактическими мероприятиями, в том числе при проведении профилактических медицинских осмотров обучающихся в общеобразовательных организациях и профессиональных образовательных организациях, а также в образовательных организациях высшего образования в целях раннего (своевременного) выявления незаконного потребления наркотических средств и психотропных веществ, а также посещения по паллиативной медицинской помощи, в том числе посещения на дому выездными патронажными бригадами, для которых устанавливаются отдельные нормативы (п. 5.1.); при этом объемы паллиативной медицинской помощи, оказанной в амбулаторных условиях и на дому, учитываются в посещениях с профилактической и иными целями (пункт 2.1.1).</t>
  </si>
  <si>
    <t>***** Субъект Российской Федерации устанавливает раздельные нормативы объема медицинской помощи и стоимости единицы объема для оказываемой в условиях дневного стационара первичной медико-санитарной помощи и специализированной медицинской помощи, включающие случаи оказания медицинской помощи по профилю «медицинская реабилитация» и случаи оказания паллиативной медицинской помощи в условиях дневного стационара, с учетом реальной потребности населения, а также общие нормативы объема медицинской помощи и стоимости единицы объема медицинской помощи в условиях дневного стационара.</t>
  </si>
  <si>
    <t>****** Субъект Российской Федерации с учетом реальной потребности вправе устанавливать отдельные нормативы объема  и стоимости единицы объема для оказываемой в условиях дневного стационара паллиативной медицинской помощи (п. 5.3.); при этом объемы паллиативной медицинской помощи, оказанной в дневном стационаре, учитываются в случаях лечения в условиях дневного стационара (пункты 2.2, 3, 4.1).</t>
  </si>
  <si>
    <t>******* Отражаются расходы подведомственных медицинских организаций на оказание медицинских и иных услуг (работ), не оплачиваемых по Территориальной программе ОМС, в том числе в центрах профилактики и борьбы со СПИДом, врачебно-физкультурных диспансерах, центрах охраны здоровья семьи и репродукции, медико-генетических центрах (консультациях) и соответствующих структурных подразделениях медицинских организаций, центрах охраны репродуктивного здоровья подростков, центрах медицинской профилактики, центрах профессиональной патологии и в соответствующих структурных подразделениях медицинских организаций, бюро судебно-медицинской экспертизы, патолого-анатомических бюро и патолого-анатомических отделениях медицинских организаций (за исключением диагностических исследований, проводимых по заболеваниям, указанным в разделе III Программы, финансовое обеспечение которых осуществляется за счет средств обязательного медицинского страхования в рамках базовой программы ОМС), медицинских информационно-аналитических центрах, бюро медицинской статистики, на станциях переливания крови (в центрах крови) и отделениях переливания крови (отделениях трансфузиологии) медицинских организаций, в домах ребенка, включая специализированные, в молочных кухнях и прочих медицинских организациях, входящих в номенклатуру медицинских организаций, утверждаемую Министерством здравоохранения Российсокй Федарции, включенной в базовую программу ОМС) (за исключением первичной медико-санитарной помощи, включенной в базовую программу ОМС).</t>
  </si>
  <si>
    <t>******** Указываются расходы консолидированного бюджета субъекта Российской Федерации, направляемые в виде субсидий напрямую подведомственным медицинским организациям на оплату высокотехнологичной медицинской помощи, предусмотренной в базовой программе ОМС согласно разделу I приложения № 1 к Программе, в дополнение к объемам высокотехнологичной медицинской помощи, предоставляемым в рамках Территориальной программы ОМС.</t>
  </si>
  <si>
    <t>********* Не включены бюджетные ассигнования федерального бюджета, направляемые в бюджет субъекта Российской Федерации в виде субвенции на софинансирование расходных обязательств субъектов Российской Федерации по предоставлению отдельным категориям граждан социальной услуги по бесплатному (с 50-процентной скидкой со стоимости) обеспечению лекарственными препаратами и медицинскими изделиями по рецептам врачей при амбулаторном лечении, а также специализированными продуктами лечебного питания для детей-инвалидов, иныеМБТ на финансовое обеспечение расходов по обеспечению пациентов лекарственными препаратами, предназначенными для лечения больных гемофилией, муковисцидозом, гипофизарным нанизмом, болезнью Гоше, злокачественными новообразованиями лимфоидной, кроветворной и родственных им тканей, рассеянным склерозом, гемолитико-уремическим синдромом, юношеским артритом с системным началом, мукополисахаридозом I, II и VI типов, апластической анемией неуточненной, наследственным дефицитом факторов II (фибриногена), VII (лабильного), X (Стюарта-Прауэра), а также после трансплантации органов и (или) тканей.</t>
  </si>
  <si>
    <t>********** В случае осуществления бесплатного (со скидкой) зубного протезирования и транспортировки пациентов с хронической почечной недостаточностью от места их фактического проживания до места получения заместительной почечной терапии и обратно за счет средств, предусмотренных в консолидированном бюджете субъекта Российской Федерации по кодам бюджетной классификации Российской Федерации 09 «Здравоохранение» и 10 «Социальная политика» (приказ Министерства финансов Российской Федерации от 24.05.2022 № 82н) не исполнительному органу субъекта Российской Федерации в сфере охраны здоровья, а иным исполнительным органам субъекта Российской Федерации, бюджетные ассигнования на указанные цели не включаются в стоимость Территориальной пмрограммы и соответствующий подушевой норматив ее финансового обеспечения, а отражаются в пояснительной записке к Территориальной программе и сопровождаются выпиской из закона о бюджете субъекта Российской Федерации с указанием размера бюджетных ассигнований, предусмотренных на вышеуказаные цели, и наименования исполнительного органа субъекта Российской Федерации, которому они предусмотрены.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</si>
</sst>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0000000"/>
    <numFmt numFmtId="165" formatCode="#,##0.0"/>
    <numFmt numFmtId="166" formatCode="#,##0.000000"/>
    <numFmt numFmtId="167" formatCode="#,##0.000"/>
    <numFmt numFmtId="168" formatCode="0.0"/>
    <numFmt numFmtId="169" formatCode="0.000"/>
    <numFmt numFmtId="170" formatCode="0.000000"/>
    <numFmt numFmtId="171" formatCode="0.0000"/>
    <numFmt numFmtId="172" formatCode="0.0%"/>
    <numFmt numFmtId="173" formatCode="#,##0.0000"/>
  </numFmts>
  <fonts count="5" x14ac:knownFonts="1">
    <font>
      <sz val="11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u/>
      <sz val="11"/>
      <color rgb="FF0066CC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horizontal="center" vertical="top" wrapText="1"/>
    </xf>
    <xf numFmtId="0" fontId="1" fillId="0" borderId="6" xfId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top" wrapText="1"/>
    </xf>
    <xf numFmtId="164" fontId="1" fillId="0" borderId="7" xfId="0" applyNumberFormat="1" applyFont="1" applyBorder="1" applyAlignment="1">
      <alignment horizontal="center" vertical="top" wrapText="1"/>
    </xf>
    <xf numFmtId="165" fontId="1" fillId="0" borderId="7" xfId="0" applyNumberFormat="1" applyFont="1" applyBorder="1" applyAlignment="1">
      <alignment horizontal="center" vertical="top" wrapText="1"/>
    </xf>
    <xf numFmtId="165" fontId="1" fillId="0" borderId="7" xfId="0" applyNumberFormat="1" applyFont="1" applyFill="1" applyBorder="1" applyAlignment="1">
      <alignment horizontal="center" vertical="top" wrapText="1"/>
    </xf>
    <xf numFmtId="166" fontId="1" fillId="0" borderId="7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10" fontId="1" fillId="0" borderId="7" xfId="0" applyNumberFormat="1" applyFont="1" applyFill="1" applyBorder="1" applyAlignment="1">
      <alignment horizontal="center" vertical="top" wrapText="1"/>
    </xf>
    <xf numFmtId="164" fontId="1" fillId="0" borderId="7" xfId="0" applyNumberFormat="1" applyFont="1" applyFill="1" applyBorder="1" applyAlignment="1">
      <alignment horizontal="center" vertical="top" wrapText="1"/>
    </xf>
    <xf numFmtId="173" fontId="1" fillId="0" borderId="7" xfId="0" applyNumberFormat="1" applyFont="1" applyFill="1" applyBorder="1" applyAlignment="1">
      <alignment horizontal="center" vertical="top" wrapText="1"/>
    </xf>
    <xf numFmtId="167" fontId="1" fillId="0" borderId="7" xfId="0" applyNumberFormat="1" applyFont="1" applyFill="1" applyBorder="1" applyAlignment="1">
      <alignment horizontal="center" vertical="top" wrapText="1"/>
    </xf>
    <xf numFmtId="168" fontId="1" fillId="0" borderId="7" xfId="0" applyNumberFormat="1" applyFont="1" applyFill="1" applyBorder="1" applyAlignment="1">
      <alignment horizontal="center" vertical="top" wrapText="1"/>
    </xf>
    <xf numFmtId="169" fontId="1" fillId="0" borderId="7" xfId="0" applyNumberFormat="1" applyFont="1" applyFill="1" applyBorder="1" applyAlignment="1">
      <alignment horizontal="center" vertical="top" wrapText="1"/>
    </xf>
    <xf numFmtId="170" fontId="1" fillId="0" borderId="7" xfId="0" applyNumberFormat="1" applyFont="1" applyBorder="1" applyAlignment="1">
      <alignment horizontal="center" vertical="top" wrapText="1"/>
    </xf>
    <xf numFmtId="171" fontId="1" fillId="0" borderId="7" xfId="0" applyNumberFormat="1" applyFont="1" applyBorder="1" applyAlignment="1">
      <alignment horizontal="center" vertical="top" wrapText="1"/>
    </xf>
    <xf numFmtId="166" fontId="1" fillId="0" borderId="7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top" wrapText="1"/>
    </xf>
    <xf numFmtId="168" fontId="1" fillId="0" borderId="7" xfId="0" applyNumberFormat="1" applyFont="1" applyBorder="1" applyAlignment="1">
      <alignment horizontal="center" vertical="top" wrapText="1"/>
    </xf>
    <xf numFmtId="169" fontId="1" fillId="0" borderId="7" xfId="0" applyNumberFormat="1" applyFont="1" applyBorder="1" applyAlignment="1">
      <alignment horizontal="center" vertical="top" wrapText="1"/>
    </xf>
    <xf numFmtId="172" fontId="1" fillId="0" borderId="7" xfId="0" applyNumberFormat="1" applyFont="1" applyFill="1" applyBorder="1" applyAlignment="1">
      <alignment horizontal="center" vertical="top" wrapText="1"/>
    </xf>
    <xf numFmtId="10" fontId="1" fillId="0" borderId="7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6" xfId="0" applyFont="1" applyBorder="1" applyAlignment="1">
      <alignment horizontal="center" vertical="top" wrapText="1"/>
    </xf>
    <xf numFmtId="0" fontId="1" fillId="0" borderId="2" xfId="1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1" fillId="0" borderId="0" xfId="1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1"/>
  <sheetViews>
    <sheetView tabSelected="1" view="pageLayout" zoomScale="75" zoomScaleNormal="90" zoomScaleSheetLayoutView="100" zoomScalePageLayoutView="75" workbookViewId="0">
      <selection activeCell="J5" sqref="J5:K5"/>
    </sheetView>
  </sheetViews>
  <sheetFormatPr defaultColWidth="9" defaultRowHeight="12" x14ac:dyDescent="0.2"/>
  <cols>
    <col min="1" max="1" width="41.42578125" style="6" customWidth="1"/>
    <col min="2" max="2" width="6.140625" style="7" customWidth="1"/>
    <col min="3" max="3" width="13.42578125" style="6" customWidth="1"/>
    <col min="4" max="4" width="14" style="6" customWidth="1"/>
    <col min="5" max="5" width="16.28515625" style="6" customWidth="1"/>
    <col min="6" max="8" width="15.42578125" style="6" customWidth="1"/>
    <col min="9" max="9" width="14" style="6" customWidth="1"/>
    <col min="10" max="10" width="16.5703125" style="6" customWidth="1"/>
    <col min="11" max="11" width="13.42578125" style="6" customWidth="1"/>
    <col min="12" max="12" width="14.28515625" style="6" customWidth="1"/>
    <col min="13" max="13" width="8.7109375" style="6" customWidth="1"/>
    <col min="14" max="14" width="14.140625" style="6" customWidth="1"/>
    <col min="15" max="15" width="9" style="6"/>
    <col min="16" max="16384" width="9" style="1"/>
  </cols>
  <sheetData>
    <row r="1" spans="1:15" ht="92.25" customHeight="1" x14ac:dyDescent="0.2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2" t="s">
        <v>75</v>
      </c>
      <c r="N1" s="43"/>
      <c r="O1" s="43"/>
    </row>
    <row r="2" spans="1:15" x14ac:dyDescent="0.2">
      <c r="A2" s="45" t="s">
        <v>90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5.75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41.25" customHeight="1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75" customHeight="1" x14ac:dyDescent="0.2">
      <c r="A5" s="46" t="s">
        <v>0</v>
      </c>
      <c r="B5" s="48" t="s">
        <v>1</v>
      </c>
      <c r="C5" s="46" t="s">
        <v>2</v>
      </c>
      <c r="D5" s="38" t="s">
        <v>69</v>
      </c>
      <c r="E5" s="38"/>
      <c r="F5" s="38"/>
      <c r="G5" s="38" t="s">
        <v>79</v>
      </c>
      <c r="H5" s="38"/>
      <c r="I5" s="38"/>
      <c r="J5" s="39" t="s">
        <v>81</v>
      </c>
      <c r="K5" s="40"/>
      <c r="L5" s="39" t="s">
        <v>80</v>
      </c>
      <c r="M5" s="41"/>
      <c r="N5" s="41"/>
      <c r="O5" s="40"/>
    </row>
    <row r="6" spans="1:15" ht="193.5" customHeight="1" x14ac:dyDescent="0.2">
      <c r="A6" s="47"/>
      <c r="B6" s="49"/>
      <c r="C6" s="47"/>
      <c r="D6" s="34" t="s">
        <v>82</v>
      </c>
      <c r="E6" s="34" t="s">
        <v>83</v>
      </c>
      <c r="F6" s="34" t="s">
        <v>84</v>
      </c>
      <c r="G6" s="34" t="s">
        <v>76</v>
      </c>
      <c r="H6" s="34" t="s">
        <v>77</v>
      </c>
      <c r="I6" s="34" t="s">
        <v>85</v>
      </c>
      <c r="J6" s="10" t="s">
        <v>86</v>
      </c>
      <c r="K6" s="10" t="s">
        <v>87</v>
      </c>
      <c r="L6" s="10" t="s">
        <v>86</v>
      </c>
      <c r="M6" s="10" t="s">
        <v>3</v>
      </c>
      <c r="N6" s="10" t="s">
        <v>87</v>
      </c>
      <c r="O6" s="10" t="s">
        <v>3</v>
      </c>
    </row>
    <row r="7" spans="1:15" x14ac:dyDescent="0.2">
      <c r="A7" s="2"/>
      <c r="B7" s="4"/>
      <c r="C7" s="3"/>
      <c r="D7" s="3"/>
      <c r="E7" s="3"/>
      <c r="F7" s="3"/>
      <c r="G7" s="3" t="s">
        <v>88</v>
      </c>
      <c r="H7" s="3" t="s">
        <v>88</v>
      </c>
      <c r="I7" s="3" t="s">
        <v>88</v>
      </c>
      <c r="J7" s="3" t="s">
        <v>88</v>
      </c>
      <c r="K7" s="3" t="s">
        <v>88</v>
      </c>
      <c r="L7" s="3" t="s">
        <v>89</v>
      </c>
      <c r="M7" s="3" t="s">
        <v>4</v>
      </c>
      <c r="N7" s="3" t="s">
        <v>89</v>
      </c>
      <c r="O7" s="3" t="s">
        <v>4</v>
      </c>
    </row>
    <row r="8" spans="1:15" s="5" customFormat="1" ht="14.25" customHeight="1" x14ac:dyDescent="0.2">
      <c r="A8" s="2">
        <v>1</v>
      </c>
      <c r="B8" s="4" t="s">
        <v>5</v>
      </c>
      <c r="C8" s="3">
        <v>3</v>
      </c>
      <c r="D8" s="3" t="s">
        <v>6</v>
      </c>
      <c r="E8" s="3">
        <v>5</v>
      </c>
      <c r="F8" s="3">
        <v>6</v>
      </c>
      <c r="G8" s="3" t="s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15" ht="48" x14ac:dyDescent="0.2">
      <c r="A9" s="11" t="s">
        <v>8</v>
      </c>
      <c r="B9" s="12" t="s">
        <v>9</v>
      </c>
      <c r="C9" s="10"/>
      <c r="D9" s="10" t="s">
        <v>59</v>
      </c>
      <c r="E9" s="10" t="s">
        <v>59</v>
      </c>
      <c r="F9" s="13" t="s">
        <v>59</v>
      </c>
      <c r="G9" s="13" t="s">
        <v>59</v>
      </c>
      <c r="H9" s="13" t="s">
        <v>59</v>
      </c>
      <c r="I9" s="14" t="s">
        <v>59</v>
      </c>
      <c r="J9" s="28">
        <f>J11+J16+J18+J22+J27+J30+J34+J38+J40+J43+J44+J45</f>
        <v>5022.7150000000001</v>
      </c>
      <c r="K9" s="28">
        <f>K11+K16+K18+K22+K27+K30+K34+K38+J43</f>
        <v>107.74999999999999</v>
      </c>
      <c r="L9" s="14">
        <f>L11+L16+L18+L22+L27+L30+L34+L38+L40+L43+L44+L45</f>
        <v>5592249.9000000004</v>
      </c>
      <c r="M9" s="19">
        <f>M11+M16+M18+M22+M27+M30+M34+M38+M40+M43+M44+M45</f>
        <v>1</v>
      </c>
      <c r="N9" s="28">
        <f>N11+N16+N18+N22+N27+N30+N34+N38+L43</f>
        <v>133662.20000000001</v>
      </c>
      <c r="O9" s="19">
        <v>1</v>
      </c>
    </row>
    <row r="10" spans="1:15" ht="17.100000000000001" customHeight="1" x14ac:dyDescent="0.2">
      <c r="A10" s="11" t="s">
        <v>11</v>
      </c>
      <c r="B10" s="12"/>
      <c r="C10" s="10"/>
      <c r="D10" s="10"/>
      <c r="E10" s="10"/>
      <c r="F10" s="13"/>
      <c r="G10" s="13"/>
      <c r="H10" s="13"/>
      <c r="I10" s="14"/>
      <c r="J10" s="14"/>
      <c r="K10" s="14"/>
      <c r="L10" s="14"/>
      <c r="M10" s="15"/>
      <c r="N10" s="14"/>
      <c r="O10" s="15"/>
    </row>
    <row r="11" spans="1:15" ht="48" x14ac:dyDescent="0.2">
      <c r="A11" s="11" t="s">
        <v>91</v>
      </c>
      <c r="B11" s="12" t="s">
        <v>5</v>
      </c>
      <c r="C11" s="10" t="s">
        <v>58</v>
      </c>
      <c r="D11" s="16">
        <f>E11+F11</f>
        <v>3.346E-3</v>
      </c>
      <c r="E11" s="17">
        <v>2E-3</v>
      </c>
      <c r="F11" s="16">
        <v>1.346E-3</v>
      </c>
      <c r="G11" s="18">
        <f>(E11*H11+F11*I11)/D11</f>
        <v>4308.5573819485944</v>
      </c>
      <c r="H11" s="18">
        <v>4058.24</v>
      </c>
      <c r="I11" s="18">
        <v>4680.5</v>
      </c>
      <c r="J11" s="18">
        <f>J12+J13+K11</f>
        <v>13.66</v>
      </c>
      <c r="K11" s="18">
        <v>6.3</v>
      </c>
      <c r="L11" s="15">
        <f>L12+L13+N11</f>
        <v>15989.14</v>
      </c>
      <c r="M11" s="19">
        <f>L11/L9</f>
        <v>2.8591604963862575E-3</v>
      </c>
      <c r="N11" s="18">
        <v>7816.44</v>
      </c>
      <c r="O11" s="19">
        <f>N11/N9</f>
        <v>5.8479061395069053E-2</v>
      </c>
    </row>
    <row r="12" spans="1:15" ht="36" x14ac:dyDescent="0.2">
      <c r="A12" s="11" t="s">
        <v>92</v>
      </c>
      <c r="B12" s="12" t="s">
        <v>12</v>
      </c>
      <c r="C12" s="10" t="s">
        <v>58</v>
      </c>
      <c r="D12" s="17">
        <f>E12</f>
        <v>1E-3</v>
      </c>
      <c r="E12" s="17">
        <v>1E-3</v>
      </c>
      <c r="F12" s="20" t="s">
        <v>59</v>
      </c>
      <c r="G12" s="18">
        <f>(E12*H12)/D12</f>
        <v>1357.4</v>
      </c>
      <c r="H12" s="18">
        <v>1357.4</v>
      </c>
      <c r="I12" s="15" t="s">
        <v>59</v>
      </c>
      <c r="J12" s="18">
        <v>1.44</v>
      </c>
      <c r="K12" s="15" t="s">
        <v>59</v>
      </c>
      <c r="L12" s="15">
        <v>1602</v>
      </c>
      <c r="M12" s="19">
        <f>L12/L9</f>
        <v>2.8646788477746673E-4</v>
      </c>
      <c r="N12" s="15" t="s">
        <v>59</v>
      </c>
      <c r="O12" s="19" t="s">
        <v>59</v>
      </c>
    </row>
    <row r="13" spans="1:15" ht="24" x14ac:dyDescent="0.2">
      <c r="A13" s="11" t="s">
        <v>13</v>
      </c>
      <c r="B13" s="12" t="s">
        <v>14</v>
      </c>
      <c r="C13" s="10" t="s">
        <v>58</v>
      </c>
      <c r="D13" s="21">
        <f>E13+F13</f>
        <v>8.0000000000000004E-4</v>
      </c>
      <c r="E13" s="17">
        <v>8.0000000000000004E-4</v>
      </c>
      <c r="F13" s="15">
        <v>0</v>
      </c>
      <c r="G13" s="18">
        <f>(E13*H13+F13*I13)/D13</f>
        <v>7881.8000000000011</v>
      </c>
      <c r="H13" s="18">
        <v>7881.8</v>
      </c>
      <c r="I13" s="15">
        <v>0</v>
      </c>
      <c r="J13" s="18">
        <v>5.92</v>
      </c>
      <c r="K13" s="15">
        <v>0</v>
      </c>
      <c r="L13" s="18">
        <v>6570.7</v>
      </c>
      <c r="M13" s="19">
        <f>L13/L9</f>
        <v>1.1749653748485023E-3</v>
      </c>
      <c r="N13" s="15">
        <v>0</v>
      </c>
      <c r="O13" s="19">
        <v>0</v>
      </c>
    </row>
    <row r="14" spans="1:15" ht="24" x14ac:dyDescent="0.2">
      <c r="A14" s="11" t="s">
        <v>93</v>
      </c>
      <c r="B14" s="12" t="s">
        <v>15</v>
      </c>
      <c r="C14" s="10"/>
      <c r="D14" s="17"/>
      <c r="E14" s="17"/>
      <c r="F14" s="20"/>
      <c r="G14" s="20"/>
      <c r="H14" s="20"/>
      <c r="I14" s="15"/>
      <c r="J14" s="15"/>
      <c r="K14" s="15"/>
      <c r="L14" s="15"/>
      <c r="M14" s="15"/>
      <c r="N14" s="15"/>
      <c r="O14" s="15"/>
    </row>
    <row r="15" spans="1:15" x14ac:dyDescent="0.2">
      <c r="A15" s="11" t="s">
        <v>94</v>
      </c>
      <c r="B15" s="12" t="s">
        <v>16</v>
      </c>
      <c r="C15" s="10"/>
      <c r="D15" s="17"/>
      <c r="E15" s="17"/>
      <c r="F15" s="20"/>
      <c r="G15" s="20"/>
      <c r="H15" s="20"/>
      <c r="I15" s="15"/>
      <c r="J15" s="15"/>
      <c r="K15" s="15"/>
      <c r="L15" s="15"/>
      <c r="M15" s="15"/>
      <c r="N15" s="15"/>
      <c r="O15" s="15"/>
    </row>
    <row r="16" spans="1:15" ht="24" x14ac:dyDescent="0.2">
      <c r="A16" s="11" t="s">
        <v>70</v>
      </c>
      <c r="B16" s="12" t="s">
        <v>17</v>
      </c>
      <c r="C16" s="10" t="s">
        <v>60</v>
      </c>
      <c r="D16" s="16">
        <f>E16+F16</f>
        <v>0.34358500000000003</v>
      </c>
      <c r="E16" s="17">
        <v>0.27900000000000003</v>
      </c>
      <c r="F16" s="16">
        <v>6.4585000000000004E-2</v>
      </c>
      <c r="G16" s="18">
        <f>(E16*H16+F16*I16)/D16</f>
        <v>728.3</v>
      </c>
      <c r="H16" s="18">
        <v>728.3</v>
      </c>
      <c r="I16" s="18">
        <v>728.3</v>
      </c>
      <c r="J16" s="18">
        <f>203.22+K16</f>
        <v>250.26</v>
      </c>
      <c r="K16" s="18">
        <v>47.04</v>
      </c>
      <c r="L16" s="18">
        <f>225698.3+N16</f>
        <v>284054.07</v>
      </c>
      <c r="M16" s="19">
        <f>L16/L9</f>
        <v>5.0794237575112658E-2</v>
      </c>
      <c r="N16" s="18">
        <v>58355.77</v>
      </c>
      <c r="O16" s="19">
        <f>N16/N9</f>
        <v>0.43659142225700304</v>
      </c>
    </row>
    <row r="17" spans="1:15" ht="36" x14ac:dyDescent="0.2">
      <c r="A17" s="11" t="s">
        <v>92</v>
      </c>
      <c r="B17" s="12" t="s">
        <v>18</v>
      </c>
      <c r="C17" s="10" t="s">
        <v>60</v>
      </c>
      <c r="D17" s="17"/>
      <c r="E17" s="17"/>
      <c r="F17" s="20" t="s">
        <v>59</v>
      </c>
      <c r="G17" s="20"/>
      <c r="H17" s="20"/>
      <c r="I17" s="15" t="s">
        <v>59</v>
      </c>
      <c r="J17" s="15"/>
      <c r="K17" s="15" t="s">
        <v>59</v>
      </c>
      <c r="L17" s="15"/>
      <c r="M17" s="15"/>
      <c r="N17" s="15" t="s">
        <v>59</v>
      </c>
      <c r="O17" s="15" t="s">
        <v>59</v>
      </c>
    </row>
    <row r="18" spans="1:15" ht="24" x14ac:dyDescent="0.2">
      <c r="A18" s="11" t="s">
        <v>95</v>
      </c>
      <c r="B18" s="12" t="s">
        <v>19</v>
      </c>
      <c r="C18" s="10" t="s">
        <v>61</v>
      </c>
      <c r="D18" s="16">
        <f>E18+F18</f>
        <v>7.0300000000000001E-2</v>
      </c>
      <c r="E18" s="17">
        <v>6.8000000000000005E-2</v>
      </c>
      <c r="F18" s="16">
        <v>2.3E-3</v>
      </c>
      <c r="G18" s="18">
        <f>(E18*H18+F18*I18)/D18</f>
        <v>2113.1999999999998</v>
      </c>
      <c r="H18" s="18">
        <v>2113.1999999999998</v>
      </c>
      <c r="I18" s="18">
        <v>2113.1999999999998</v>
      </c>
      <c r="J18" s="18">
        <f>144.45+K18</f>
        <v>149.31</v>
      </c>
      <c r="K18" s="18">
        <v>4.8600000000000003</v>
      </c>
      <c r="L18" s="18">
        <f>160431.5+N18</f>
        <v>166460.46</v>
      </c>
      <c r="M18" s="19">
        <f>L18/L9</f>
        <v>2.9766277075707934E-2</v>
      </c>
      <c r="N18" s="18">
        <v>6028.96</v>
      </c>
      <c r="O18" s="19">
        <f>N18/N9</f>
        <v>4.5105946183737804E-2</v>
      </c>
    </row>
    <row r="19" spans="1:15" ht="36" x14ac:dyDescent="0.2">
      <c r="A19" s="11" t="s">
        <v>92</v>
      </c>
      <c r="B19" s="12" t="s">
        <v>20</v>
      </c>
      <c r="C19" s="10" t="s">
        <v>61</v>
      </c>
      <c r="D19" s="17"/>
      <c r="E19" s="17"/>
      <c r="F19" s="20" t="s">
        <v>59</v>
      </c>
      <c r="G19" s="20"/>
      <c r="H19" s="20"/>
      <c r="I19" s="15" t="s">
        <v>59</v>
      </c>
      <c r="J19" s="15"/>
      <c r="K19" s="15" t="s">
        <v>59</v>
      </c>
      <c r="L19" s="15"/>
      <c r="M19" s="15"/>
      <c r="N19" s="15" t="s">
        <v>59</v>
      </c>
      <c r="O19" s="15" t="s">
        <v>59</v>
      </c>
    </row>
    <row r="20" spans="1:15" ht="24" x14ac:dyDescent="0.2">
      <c r="A20" s="11" t="s">
        <v>96</v>
      </c>
      <c r="B20" s="12" t="s">
        <v>21</v>
      </c>
      <c r="C20" s="10" t="s">
        <v>62</v>
      </c>
      <c r="D20" s="17"/>
      <c r="E20" s="17"/>
      <c r="F20" s="20"/>
      <c r="G20" s="20"/>
      <c r="H20" s="20"/>
      <c r="I20" s="15"/>
      <c r="J20" s="15"/>
      <c r="K20" s="15"/>
      <c r="L20" s="15"/>
      <c r="M20" s="15"/>
      <c r="N20" s="15"/>
      <c r="O20" s="15"/>
    </row>
    <row r="21" spans="1:15" ht="36" x14ac:dyDescent="0.2">
      <c r="A21" s="11" t="s">
        <v>92</v>
      </c>
      <c r="B21" s="12" t="s">
        <v>23</v>
      </c>
      <c r="C21" s="10" t="s">
        <v>22</v>
      </c>
      <c r="D21" s="17"/>
      <c r="E21" s="17"/>
      <c r="F21" s="20" t="s">
        <v>59</v>
      </c>
      <c r="G21" s="20"/>
      <c r="H21" s="20"/>
      <c r="I21" s="15" t="s">
        <v>59</v>
      </c>
      <c r="J21" s="15"/>
      <c r="K21" s="15" t="s">
        <v>59</v>
      </c>
      <c r="L21" s="15"/>
      <c r="M21" s="15"/>
      <c r="N21" s="15" t="s">
        <v>59</v>
      </c>
      <c r="O21" s="15" t="s">
        <v>59</v>
      </c>
    </row>
    <row r="22" spans="1:15" ht="36" x14ac:dyDescent="0.2">
      <c r="A22" s="11" t="s">
        <v>71</v>
      </c>
      <c r="B22" s="12" t="s">
        <v>24</v>
      </c>
      <c r="C22" s="10" t="s">
        <v>62</v>
      </c>
      <c r="D22" s="22">
        <f>E22+F22</f>
        <v>2E-3</v>
      </c>
      <c r="E22" s="17">
        <v>2E-3</v>
      </c>
      <c r="F22" s="15">
        <v>0</v>
      </c>
      <c r="G22" s="18">
        <f>(E22*H22+F22*I22)/D22</f>
        <v>22646.9</v>
      </c>
      <c r="H22" s="18">
        <v>22646.9</v>
      </c>
      <c r="I22" s="15">
        <v>0</v>
      </c>
      <c r="J22" s="18">
        <v>56.08</v>
      </c>
      <c r="K22" s="15">
        <v>0</v>
      </c>
      <c r="L22" s="18">
        <v>62279.1</v>
      </c>
      <c r="M22" s="19">
        <f>L22/L9</f>
        <v>1.1136680426244898E-2</v>
      </c>
      <c r="N22" s="15">
        <v>0</v>
      </c>
      <c r="O22" s="19">
        <v>0</v>
      </c>
    </row>
    <row r="23" spans="1:15" ht="36" x14ac:dyDescent="0.2">
      <c r="A23" s="11" t="s">
        <v>92</v>
      </c>
      <c r="B23" s="12" t="s">
        <v>25</v>
      </c>
      <c r="C23" s="10" t="s">
        <v>62</v>
      </c>
      <c r="D23" s="23">
        <v>0</v>
      </c>
      <c r="E23" s="23">
        <v>0</v>
      </c>
      <c r="F23" s="20" t="s">
        <v>59</v>
      </c>
      <c r="G23" s="15">
        <v>0</v>
      </c>
      <c r="H23" s="15">
        <v>0</v>
      </c>
      <c r="I23" s="15" t="s">
        <v>59</v>
      </c>
      <c r="J23" s="15">
        <v>0</v>
      </c>
      <c r="K23" s="15" t="s">
        <v>59</v>
      </c>
      <c r="L23" s="15">
        <v>0</v>
      </c>
      <c r="M23" s="15">
        <v>0</v>
      </c>
      <c r="N23" s="15" t="s">
        <v>59</v>
      </c>
      <c r="O23" s="15" t="s">
        <v>59</v>
      </c>
    </row>
    <row r="24" spans="1:15" ht="24" x14ac:dyDescent="0.2">
      <c r="A24" s="11" t="s">
        <v>26</v>
      </c>
      <c r="B24" s="12" t="s">
        <v>27</v>
      </c>
      <c r="C24" s="10"/>
      <c r="D24" s="17"/>
      <c r="E24" s="17"/>
      <c r="F24" s="20"/>
      <c r="G24" s="20"/>
      <c r="H24" s="20"/>
      <c r="I24" s="15"/>
      <c r="J24" s="15"/>
      <c r="K24" s="15"/>
      <c r="L24" s="15"/>
      <c r="M24" s="15"/>
      <c r="N24" s="15"/>
      <c r="O24" s="15"/>
    </row>
    <row r="25" spans="1:15" ht="24" x14ac:dyDescent="0.2">
      <c r="A25" s="11" t="s">
        <v>72</v>
      </c>
      <c r="B25" s="12" t="s">
        <v>28</v>
      </c>
      <c r="C25" s="10" t="s">
        <v>62</v>
      </c>
      <c r="D25" s="17"/>
      <c r="E25" s="17"/>
      <c r="F25" s="20"/>
      <c r="G25" s="20"/>
      <c r="H25" s="20"/>
      <c r="I25" s="15"/>
      <c r="J25" s="15"/>
      <c r="K25" s="15"/>
      <c r="L25" s="15"/>
      <c r="M25" s="15"/>
      <c r="N25" s="15"/>
      <c r="O25" s="15"/>
    </row>
    <row r="26" spans="1:15" ht="36" x14ac:dyDescent="0.2">
      <c r="A26" s="11" t="s">
        <v>92</v>
      </c>
      <c r="B26" s="12" t="s">
        <v>29</v>
      </c>
      <c r="C26" s="10" t="s">
        <v>62</v>
      </c>
      <c r="D26" s="17"/>
      <c r="E26" s="17"/>
      <c r="F26" s="20" t="s">
        <v>59</v>
      </c>
      <c r="G26" s="20"/>
      <c r="H26" s="20"/>
      <c r="I26" s="15" t="s">
        <v>59</v>
      </c>
      <c r="J26" s="15"/>
      <c r="K26" s="15" t="s">
        <v>59</v>
      </c>
      <c r="L26" s="15"/>
      <c r="M26" s="15"/>
      <c r="N26" s="15" t="s">
        <v>59</v>
      </c>
      <c r="O26" s="15" t="s">
        <v>59</v>
      </c>
    </row>
    <row r="27" spans="1:15" ht="24" x14ac:dyDescent="0.2">
      <c r="A27" s="11" t="s">
        <v>73</v>
      </c>
      <c r="B27" s="12" t="s">
        <v>30</v>
      </c>
      <c r="C27" s="10" t="s">
        <v>63</v>
      </c>
      <c r="D27" s="16">
        <f>E27+F27</f>
        <v>9.7539999999999988E-3</v>
      </c>
      <c r="E27" s="24">
        <v>8.9999999999999993E-3</v>
      </c>
      <c r="F27" s="16">
        <v>7.54E-4</v>
      </c>
      <c r="G27" s="18">
        <f>(E27*H27+F27*I27)/D27</f>
        <v>124534.43871642403</v>
      </c>
      <c r="H27" s="18">
        <v>132793.20000000001</v>
      </c>
      <c r="I27" s="18">
        <v>25955.06</v>
      </c>
      <c r="J27" s="18">
        <f>1187.63+K27</f>
        <v>1207.22</v>
      </c>
      <c r="K27" s="18">
        <v>19.59</v>
      </c>
      <c r="L27" s="18">
        <f>1318986.8+N27</f>
        <v>1343280.74</v>
      </c>
      <c r="M27" s="19">
        <f>L27/L9</f>
        <v>0.24020399016860816</v>
      </c>
      <c r="N27" s="18">
        <v>24293.94</v>
      </c>
      <c r="O27" s="19">
        <f>N27/N9</f>
        <v>0.1817562482137807</v>
      </c>
    </row>
    <row r="28" spans="1:15" ht="36" x14ac:dyDescent="0.2">
      <c r="A28" s="11" t="s">
        <v>92</v>
      </c>
      <c r="B28" s="12" t="s">
        <v>31</v>
      </c>
      <c r="C28" s="10"/>
      <c r="D28" s="10"/>
      <c r="E28" s="10"/>
      <c r="F28" s="13" t="s">
        <v>59</v>
      </c>
      <c r="G28" s="13"/>
      <c r="H28" s="13"/>
      <c r="I28" s="14" t="s">
        <v>59</v>
      </c>
      <c r="J28" s="14"/>
      <c r="K28" s="14" t="s">
        <v>59</v>
      </c>
      <c r="L28" s="14"/>
      <c r="M28" s="15"/>
      <c r="N28" s="14" t="s">
        <v>59</v>
      </c>
      <c r="O28" s="15" t="s">
        <v>59</v>
      </c>
    </row>
    <row r="29" spans="1:15" x14ac:dyDescent="0.2">
      <c r="A29" s="11" t="s">
        <v>32</v>
      </c>
      <c r="B29" s="12" t="s">
        <v>33</v>
      </c>
      <c r="C29" s="10"/>
      <c r="D29" s="10"/>
      <c r="E29" s="10"/>
      <c r="F29" s="13"/>
      <c r="G29" s="13"/>
      <c r="H29" s="13"/>
      <c r="I29" s="14"/>
      <c r="J29" s="14"/>
      <c r="K29" s="14"/>
      <c r="L29" s="14"/>
      <c r="M29" s="15"/>
      <c r="N29" s="14"/>
      <c r="O29" s="15"/>
    </row>
    <row r="30" spans="1:15" ht="34.700000000000003" customHeight="1" x14ac:dyDescent="0.2">
      <c r="A30" s="11" t="s">
        <v>97</v>
      </c>
      <c r="B30" s="12" t="s">
        <v>34</v>
      </c>
      <c r="C30" s="10" t="s">
        <v>60</v>
      </c>
      <c r="D30" s="25">
        <f t="shared" ref="D30:D35" si="0">E30+F30</f>
        <v>7.3460000000000001E-3</v>
      </c>
      <c r="E30" s="26">
        <f>E31+E32</f>
        <v>2.7000000000000001E-3</v>
      </c>
      <c r="F30" s="27">
        <f>F31+F32</f>
        <v>4.646E-3</v>
      </c>
      <c r="G30" s="18">
        <f t="shared" ref="G30:G35" si="1">(E30*H30+F30*I30)/D30</f>
        <v>2239.0932180778655</v>
      </c>
      <c r="H30" s="18">
        <v>3228.8</v>
      </c>
      <c r="I30" s="18">
        <v>1663.93</v>
      </c>
      <c r="J30" s="18">
        <f>J31+J32</f>
        <v>16.450000000000003</v>
      </c>
      <c r="K30" s="18">
        <v>7.74</v>
      </c>
      <c r="L30" s="28">
        <f>L31+L32</f>
        <v>19279.259999999998</v>
      </c>
      <c r="M30" s="19">
        <f>L30/L9</f>
        <v>3.4474961499842841E-3</v>
      </c>
      <c r="N30" s="28">
        <f>N31+N32</f>
        <v>9592.56</v>
      </c>
      <c r="O30" s="19">
        <f>N30/N9</f>
        <v>7.1767186235150993E-2</v>
      </c>
    </row>
    <row r="31" spans="1:15" ht="24" x14ac:dyDescent="0.2">
      <c r="A31" s="11" t="s">
        <v>35</v>
      </c>
      <c r="B31" s="12" t="s">
        <v>36</v>
      </c>
      <c r="C31" s="10" t="s">
        <v>60</v>
      </c>
      <c r="D31" s="27">
        <f t="shared" si="0"/>
        <v>2.82E-3</v>
      </c>
      <c r="E31" s="29">
        <v>0</v>
      </c>
      <c r="F31" s="27">
        <v>2.82E-3</v>
      </c>
      <c r="G31" s="28">
        <f t="shared" si="1"/>
        <v>650.5</v>
      </c>
      <c r="H31" s="14">
        <v>0</v>
      </c>
      <c r="I31" s="28">
        <v>650.5</v>
      </c>
      <c r="J31" s="28">
        <f>K31</f>
        <v>1.83</v>
      </c>
      <c r="K31" s="28">
        <v>1.83</v>
      </c>
      <c r="L31" s="28">
        <f>N31</f>
        <v>2276.1</v>
      </c>
      <c r="M31" s="19">
        <f>L31/L9</f>
        <v>4.0700970820349065E-4</v>
      </c>
      <c r="N31" s="28">
        <v>2276.1</v>
      </c>
      <c r="O31" s="19">
        <f>N31/N9</f>
        <v>1.7028748591598818E-2</v>
      </c>
    </row>
    <row r="32" spans="1:15" ht="24" x14ac:dyDescent="0.2">
      <c r="A32" s="11" t="s">
        <v>37</v>
      </c>
      <c r="B32" s="12" t="s">
        <v>38</v>
      </c>
      <c r="C32" s="10" t="s">
        <v>60</v>
      </c>
      <c r="D32" s="27">
        <f t="shared" si="0"/>
        <v>4.5260000000000005E-3</v>
      </c>
      <c r="E32" s="10">
        <v>2.7000000000000001E-3</v>
      </c>
      <c r="F32" s="27">
        <v>1.8259999999999999E-3</v>
      </c>
      <c r="G32" s="28">
        <f t="shared" si="1"/>
        <v>3228.7999999999997</v>
      </c>
      <c r="H32" s="28">
        <v>3228.8</v>
      </c>
      <c r="I32" s="28">
        <v>3228.8</v>
      </c>
      <c r="J32" s="28">
        <f>8.72+K32</f>
        <v>14.620000000000001</v>
      </c>
      <c r="K32" s="28">
        <v>5.9</v>
      </c>
      <c r="L32" s="28">
        <f>9686.7+N32</f>
        <v>17003.16</v>
      </c>
      <c r="M32" s="19">
        <f>L32/L9</f>
        <v>3.0404864417807936E-3</v>
      </c>
      <c r="N32" s="28">
        <v>7316.46</v>
      </c>
      <c r="O32" s="19">
        <f>N32/N9</f>
        <v>5.4738437643552171E-2</v>
      </c>
    </row>
    <row r="33" spans="1:15" ht="17.100000000000001" customHeight="1" x14ac:dyDescent="0.2">
      <c r="A33" s="11" t="s">
        <v>39</v>
      </c>
      <c r="B33" s="12" t="s">
        <v>40</v>
      </c>
      <c r="C33" s="10" t="s">
        <v>60</v>
      </c>
      <c r="D33" s="25">
        <f t="shared" si="0"/>
        <v>4.6799999999999999E-4</v>
      </c>
      <c r="E33" s="29">
        <v>0</v>
      </c>
      <c r="F33" s="27">
        <v>4.6799999999999999E-4</v>
      </c>
      <c r="G33" s="28">
        <f t="shared" si="1"/>
        <v>3410.6</v>
      </c>
      <c r="H33" s="14">
        <v>0</v>
      </c>
      <c r="I33" s="28">
        <v>3410.6</v>
      </c>
      <c r="J33" s="28">
        <f>K33</f>
        <v>1.59</v>
      </c>
      <c r="K33" s="28">
        <v>1.59</v>
      </c>
      <c r="L33" s="28">
        <f>N33</f>
        <v>1978.15</v>
      </c>
      <c r="M33" s="19">
        <f>L33/L9</f>
        <v>3.5373061565077766E-4</v>
      </c>
      <c r="N33" s="28">
        <v>1978.15</v>
      </c>
      <c r="O33" s="19">
        <f>N33/N9</f>
        <v>1.4799621732995566E-2</v>
      </c>
    </row>
    <row r="34" spans="1:15" ht="48" x14ac:dyDescent="0.2">
      <c r="A34" s="11" t="s">
        <v>98</v>
      </c>
      <c r="B34" s="12" t="s">
        <v>41</v>
      </c>
      <c r="C34" s="10" t="s">
        <v>64</v>
      </c>
      <c r="D34" s="27">
        <f t="shared" si="0"/>
        <v>2.2628000000000002E-2</v>
      </c>
      <c r="E34" s="30">
        <v>1.7000000000000001E-2</v>
      </c>
      <c r="F34" s="27">
        <v>5.6280000000000002E-3</v>
      </c>
      <c r="G34" s="28">
        <f t="shared" si="1"/>
        <v>3810.1000000000004</v>
      </c>
      <c r="H34" s="28">
        <v>3810.1</v>
      </c>
      <c r="I34" s="28">
        <v>3810.1</v>
      </c>
      <c r="J34" s="28">
        <f>65.11+K34</f>
        <v>86.55</v>
      </c>
      <c r="K34" s="28">
        <v>21.44</v>
      </c>
      <c r="L34" s="28">
        <f>72315.7+N34</f>
        <v>98917.819999999992</v>
      </c>
      <c r="M34" s="19">
        <f>L34/L9</f>
        <v>1.7688376193631832E-2</v>
      </c>
      <c r="N34" s="28">
        <v>26602.12</v>
      </c>
      <c r="O34" s="19">
        <f>N34/N9</f>
        <v>0.19902500482559765</v>
      </c>
    </row>
    <row r="35" spans="1:15" ht="17.100000000000001" customHeight="1" x14ac:dyDescent="0.2">
      <c r="A35" s="11" t="s">
        <v>39</v>
      </c>
      <c r="B35" s="12" t="s">
        <v>42</v>
      </c>
      <c r="C35" s="10" t="s">
        <v>64</v>
      </c>
      <c r="D35" s="10">
        <f t="shared" si="0"/>
        <v>3.1100000000000002E-4</v>
      </c>
      <c r="E35" s="29">
        <v>0</v>
      </c>
      <c r="F35" s="27">
        <v>3.1100000000000002E-4</v>
      </c>
      <c r="G35" s="28">
        <f t="shared" si="1"/>
        <v>3832.69</v>
      </c>
      <c r="H35" s="14">
        <v>0</v>
      </c>
      <c r="I35" s="28">
        <v>3832.69</v>
      </c>
      <c r="J35" s="28">
        <f>K35</f>
        <v>1.19</v>
      </c>
      <c r="K35" s="28">
        <v>1.19</v>
      </c>
      <c r="L35" s="28">
        <f>N35</f>
        <v>1479.42</v>
      </c>
      <c r="M35" s="19">
        <f>L35/L9</f>
        <v>2.6454826348157296E-4</v>
      </c>
      <c r="N35" s="28">
        <v>1479.42</v>
      </c>
      <c r="O35" s="19">
        <f>N35/N9</f>
        <v>1.1068349914934814E-2</v>
      </c>
    </row>
    <row r="36" spans="1:15" ht="24.4" customHeight="1" x14ac:dyDescent="0.2">
      <c r="A36" s="11" t="s">
        <v>99</v>
      </c>
      <c r="B36" s="12" t="s">
        <v>43</v>
      </c>
      <c r="C36" s="10" t="s">
        <v>62</v>
      </c>
      <c r="D36" s="10"/>
      <c r="E36" s="10"/>
      <c r="F36" s="13"/>
      <c r="G36" s="13"/>
      <c r="H36" s="13"/>
      <c r="I36" s="14"/>
      <c r="J36" s="14"/>
      <c r="K36" s="14"/>
      <c r="L36" s="14"/>
      <c r="M36" s="15"/>
      <c r="N36" s="14"/>
      <c r="O36" s="15"/>
    </row>
    <row r="37" spans="1:15" ht="24.4" customHeight="1" x14ac:dyDescent="0.2">
      <c r="A37" s="11" t="s">
        <v>44</v>
      </c>
      <c r="B37" s="12"/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10" t="s">
        <v>59</v>
      </c>
      <c r="I37" s="10" t="s">
        <v>59</v>
      </c>
      <c r="J37" s="28">
        <f>J38+J39+J42</f>
        <v>1586.8240000000001</v>
      </c>
      <c r="K37" s="14" t="s">
        <v>10</v>
      </c>
      <c r="L37" s="28">
        <f>L38+L39+L42</f>
        <v>1762434.8099999998</v>
      </c>
      <c r="M37" s="19">
        <f>L37/L9</f>
        <v>0.31515666172214507</v>
      </c>
      <c r="N37" s="14">
        <v>0</v>
      </c>
      <c r="O37" s="31">
        <f>N37/N9</f>
        <v>0</v>
      </c>
    </row>
    <row r="38" spans="1:15" ht="152.25" customHeight="1" x14ac:dyDescent="0.2">
      <c r="A38" s="11" t="s">
        <v>100</v>
      </c>
      <c r="B38" s="12" t="s">
        <v>45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10" t="s">
        <v>59</v>
      </c>
      <c r="I38" s="10" t="s">
        <v>59</v>
      </c>
      <c r="J38" s="28">
        <v>1564.874</v>
      </c>
      <c r="K38" s="14">
        <v>0</v>
      </c>
      <c r="L38" s="28">
        <v>1737949.4</v>
      </c>
      <c r="M38" s="19">
        <f>L38/L9</f>
        <v>0.31077820753325058</v>
      </c>
      <c r="N38" s="14">
        <v>0</v>
      </c>
      <c r="O38" s="31">
        <f>N38/N9</f>
        <v>0</v>
      </c>
    </row>
    <row r="39" spans="1:15" ht="36" x14ac:dyDescent="0.2">
      <c r="A39" s="11" t="s">
        <v>46</v>
      </c>
      <c r="B39" s="12" t="s">
        <v>47</v>
      </c>
      <c r="C39" s="10" t="s">
        <v>68</v>
      </c>
      <c r="D39" s="10">
        <v>1E-4</v>
      </c>
      <c r="E39" s="10">
        <v>1E-4</v>
      </c>
      <c r="F39" s="10" t="s">
        <v>59</v>
      </c>
      <c r="G39" s="28">
        <v>167950</v>
      </c>
      <c r="H39" s="28">
        <v>167950</v>
      </c>
      <c r="I39" s="10" t="s">
        <v>59</v>
      </c>
      <c r="J39" s="28">
        <v>21.17</v>
      </c>
      <c r="K39" s="10" t="s">
        <v>59</v>
      </c>
      <c r="L39" s="28">
        <v>23513</v>
      </c>
      <c r="M39" s="19">
        <f>L39/L9</f>
        <v>4.2045688981102221E-3</v>
      </c>
      <c r="N39" s="10"/>
      <c r="O39" s="10"/>
    </row>
    <row r="40" spans="1:15" ht="144" x14ac:dyDescent="0.2">
      <c r="A40" s="11" t="s">
        <v>101</v>
      </c>
      <c r="B40" s="12" t="s">
        <v>48</v>
      </c>
      <c r="C40" s="10" t="s">
        <v>68</v>
      </c>
      <c r="D40" s="10">
        <v>1E-4</v>
      </c>
      <c r="E40" s="10">
        <v>1E-4</v>
      </c>
      <c r="F40" s="13" t="s">
        <v>59</v>
      </c>
      <c r="G40" s="28">
        <v>167950</v>
      </c>
      <c r="H40" s="28">
        <v>167950</v>
      </c>
      <c r="I40" s="14" t="s">
        <v>59</v>
      </c>
      <c r="J40" s="28">
        <v>21.17</v>
      </c>
      <c r="K40" s="14" t="s">
        <v>59</v>
      </c>
      <c r="L40" s="28">
        <v>23513</v>
      </c>
      <c r="M40" s="19">
        <f>L40/L9</f>
        <v>4.2045688981102221E-3</v>
      </c>
      <c r="N40" s="14" t="s">
        <v>59</v>
      </c>
      <c r="O40" s="14" t="s">
        <v>59</v>
      </c>
    </row>
    <row r="41" spans="1:15" ht="72" x14ac:dyDescent="0.2">
      <c r="A41" s="11" t="s">
        <v>102</v>
      </c>
      <c r="B41" s="12" t="s">
        <v>49</v>
      </c>
      <c r="C41" s="10"/>
      <c r="D41" s="10"/>
      <c r="E41" s="10"/>
      <c r="F41" s="13" t="s">
        <v>10</v>
      </c>
      <c r="G41" s="13"/>
      <c r="H41" s="13"/>
      <c r="I41" s="14" t="s">
        <v>59</v>
      </c>
      <c r="J41" s="14">
        <v>0</v>
      </c>
      <c r="K41" s="14" t="s">
        <v>59</v>
      </c>
      <c r="L41" s="14">
        <v>0</v>
      </c>
      <c r="M41" s="14">
        <v>0</v>
      </c>
      <c r="N41" s="14" t="s">
        <v>59</v>
      </c>
      <c r="O41" s="14" t="s">
        <v>59</v>
      </c>
    </row>
    <row r="42" spans="1:15" ht="36" customHeight="1" x14ac:dyDescent="0.2">
      <c r="A42" s="11" t="s">
        <v>50</v>
      </c>
      <c r="B42" s="12" t="s">
        <v>51</v>
      </c>
      <c r="C42" s="10"/>
      <c r="D42" s="10"/>
      <c r="E42" s="10"/>
      <c r="F42" s="13" t="s">
        <v>59</v>
      </c>
      <c r="G42" s="13"/>
      <c r="H42" s="13"/>
      <c r="I42" s="14" t="s">
        <v>59</v>
      </c>
      <c r="J42" s="28">
        <v>0.78</v>
      </c>
      <c r="K42" s="14" t="s">
        <v>59</v>
      </c>
      <c r="L42" s="28">
        <v>972.41</v>
      </c>
      <c r="M42" s="32">
        <f>L42/L9</f>
        <v>1.7388529078430487E-4</v>
      </c>
      <c r="N42" s="14" t="s">
        <v>59</v>
      </c>
      <c r="O42" s="14" t="s">
        <v>59</v>
      </c>
    </row>
    <row r="43" spans="1:15" ht="60" x14ac:dyDescent="0.2">
      <c r="A43" s="11" t="s">
        <v>103</v>
      </c>
      <c r="B43" s="12" t="s">
        <v>52</v>
      </c>
      <c r="C43" s="10" t="s">
        <v>59</v>
      </c>
      <c r="D43" s="10" t="s">
        <v>59</v>
      </c>
      <c r="E43" s="10" t="s">
        <v>59</v>
      </c>
      <c r="F43" s="13" t="s">
        <v>59</v>
      </c>
      <c r="G43" s="13" t="s">
        <v>59</v>
      </c>
      <c r="H43" s="13" t="s">
        <v>59</v>
      </c>
      <c r="I43" s="14" t="s">
        <v>59</v>
      </c>
      <c r="J43" s="28">
        <v>0.78</v>
      </c>
      <c r="K43" s="14" t="s">
        <v>59</v>
      </c>
      <c r="L43" s="28">
        <v>972.41</v>
      </c>
      <c r="M43" s="32">
        <f>L43/L9</f>
        <v>1.7388529078430487E-4</v>
      </c>
      <c r="N43" s="14" t="s">
        <v>59</v>
      </c>
      <c r="O43" s="14" t="s">
        <v>59</v>
      </c>
    </row>
    <row r="44" spans="1:15" ht="84" x14ac:dyDescent="0.2">
      <c r="A44" s="11" t="s">
        <v>104</v>
      </c>
      <c r="B44" s="12" t="s">
        <v>53</v>
      </c>
      <c r="C44" s="10" t="s">
        <v>59</v>
      </c>
      <c r="D44" s="10" t="s">
        <v>59</v>
      </c>
      <c r="E44" s="10" t="s">
        <v>59</v>
      </c>
      <c r="F44" s="13" t="s">
        <v>59</v>
      </c>
      <c r="G44" s="13" t="s">
        <v>59</v>
      </c>
      <c r="H44" s="13" t="s">
        <v>59</v>
      </c>
      <c r="I44" s="14" t="s">
        <v>59</v>
      </c>
      <c r="J44" s="28">
        <v>0</v>
      </c>
      <c r="K44" s="14" t="s">
        <v>59</v>
      </c>
      <c r="L44" s="14">
        <v>0</v>
      </c>
      <c r="M44" s="32">
        <v>0</v>
      </c>
      <c r="N44" s="14" t="s">
        <v>59</v>
      </c>
      <c r="O44" s="14" t="s">
        <v>59</v>
      </c>
    </row>
    <row r="45" spans="1:15" ht="64.5" customHeight="1" x14ac:dyDescent="0.2">
      <c r="A45" s="11" t="s">
        <v>54</v>
      </c>
      <c r="B45" s="12"/>
      <c r="C45" s="10" t="s">
        <v>59</v>
      </c>
      <c r="D45" s="10" t="s">
        <v>59</v>
      </c>
      <c r="E45" s="10" t="s">
        <v>59</v>
      </c>
      <c r="F45" s="13" t="s">
        <v>59</v>
      </c>
      <c r="G45" s="13" t="s">
        <v>59</v>
      </c>
      <c r="H45" s="13" t="s">
        <v>59</v>
      </c>
      <c r="I45" s="14" t="s">
        <v>59</v>
      </c>
      <c r="J45" s="28">
        <f>J46+J47+J48</f>
        <v>1656.3609999999999</v>
      </c>
      <c r="K45" s="14" t="s">
        <v>59</v>
      </c>
      <c r="L45" s="14">
        <f>L46+L47+L48</f>
        <v>1839554.5</v>
      </c>
      <c r="M45" s="32">
        <f>L45/L9</f>
        <v>0.32894712019217881</v>
      </c>
      <c r="N45" s="14" t="s">
        <v>59</v>
      </c>
      <c r="O45" s="14" t="s">
        <v>59</v>
      </c>
    </row>
    <row r="46" spans="1:15" ht="48" x14ac:dyDescent="0.2">
      <c r="A46" s="11" t="s">
        <v>65</v>
      </c>
      <c r="B46" s="12" t="s">
        <v>55</v>
      </c>
      <c r="C46" s="10" t="s">
        <v>59</v>
      </c>
      <c r="D46" s="10" t="s">
        <v>59</v>
      </c>
      <c r="E46" s="10" t="s">
        <v>59</v>
      </c>
      <c r="F46" s="13" t="s">
        <v>59</v>
      </c>
      <c r="G46" s="13" t="s">
        <v>59</v>
      </c>
      <c r="H46" s="13" t="s">
        <v>59</v>
      </c>
      <c r="I46" s="14" t="s">
        <v>59</v>
      </c>
      <c r="J46" s="28">
        <v>1633.1769999999999</v>
      </c>
      <c r="K46" s="14" t="s">
        <v>59</v>
      </c>
      <c r="L46" s="15">
        <v>1813806.5</v>
      </c>
      <c r="M46" s="19">
        <f>L46/L9</f>
        <v>0.32434289104283409</v>
      </c>
      <c r="N46" s="14" t="s">
        <v>59</v>
      </c>
      <c r="O46" s="14" t="s">
        <v>59</v>
      </c>
    </row>
    <row r="47" spans="1:15" ht="24" x14ac:dyDescent="0.2">
      <c r="A47" s="11" t="s">
        <v>66</v>
      </c>
      <c r="B47" s="12" t="s">
        <v>56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10" t="s">
        <v>59</v>
      </c>
      <c r="I47" s="10" t="s">
        <v>59</v>
      </c>
      <c r="J47" s="14">
        <v>0</v>
      </c>
      <c r="K47" s="14" t="s">
        <v>59</v>
      </c>
      <c r="L47" s="14">
        <v>0</v>
      </c>
      <c r="M47" s="14">
        <v>0</v>
      </c>
      <c r="N47" s="14" t="s">
        <v>59</v>
      </c>
      <c r="O47" s="14" t="s">
        <v>59</v>
      </c>
    </row>
    <row r="48" spans="1:15" ht="60" x14ac:dyDescent="0.2">
      <c r="A48" s="35" t="s">
        <v>67</v>
      </c>
      <c r="B48" s="12" t="s">
        <v>57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10" t="s">
        <v>59</v>
      </c>
      <c r="I48" s="10" t="s">
        <v>59</v>
      </c>
      <c r="J48" s="28">
        <v>23.184000000000001</v>
      </c>
      <c r="K48" s="14" t="s">
        <v>59</v>
      </c>
      <c r="L48" s="15">
        <v>25748</v>
      </c>
      <c r="M48" s="19">
        <f>L48/L9</f>
        <v>4.6042291493447029E-3</v>
      </c>
      <c r="N48" s="14" t="s">
        <v>59</v>
      </c>
      <c r="O48" s="14" t="s">
        <v>59</v>
      </c>
    </row>
    <row r="49" spans="1:15" ht="19.5" customHeight="1" x14ac:dyDescent="0.2"/>
    <row r="50" spans="1:15" ht="10.5" customHeight="1" x14ac:dyDescent="0.2">
      <c r="A50" s="33" t="s">
        <v>105</v>
      </c>
      <c r="B50" s="37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ht="51.75" customHeight="1" x14ac:dyDescent="0.2">
      <c r="A51" s="44" t="s">
        <v>106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</row>
    <row r="52" spans="1:15" ht="23.25" customHeight="1" x14ac:dyDescent="0.2">
      <c r="A52" s="44" t="s">
        <v>107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</row>
    <row r="53" spans="1:15" ht="36.75" customHeight="1" x14ac:dyDescent="0.2">
      <c r="A53" s="44" t="s">
        <v>108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</row>
    <row r="54" spans="1:15" ht="12.75" customHeight="1" x14ac:dyDescent="0.2">
      <c r="A54" s="44" t="s">
        <v>74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</row>
    <row r="55" spans="1:15" ht="37.5" customHeight="1" x14ac:dyDescent="0.2">
      <c r="A55" s="44" t="s">
        <v>109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</row>
    <row r="56" spans="1:15" ht="25.5" customHeight="1" x14ac:dyDescent="0.2">
      <c r="A56" s="51" t="s">
        <v>110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ht="75.75" customHeight="1" x14ac:dyDescent="0.2">
      <c r="A57" s="44" t="s">
        <v>111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</row>
    <row r="58" spans="1:15" ht="25.5" customHeight="1" x14ac:dyDescent="0.2">
      <c r="A58" s="44" t="s">
        <v>112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</row>
    <row r="59" spans="1:15" ht="50.25" customHeight="1" x14ac:dyDescent="0.2">
      <c r="A59" s="44" t="s">
        <v>113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</row>
    <row r="60" spans="1:15" ht="61.5" customHeight="1" x14ac:dyDescent="0.2">
      <c r="A60" s="44" t="s">
        <v>114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</row>
    <row r="61" spans="1:15" ht="64.5" customHeight="1" x14ac:dyDescent="0.2">
      <c r="A61" s="50" t="s">
        <v>78</v>
      </c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</row>
  </sheetData>
  <mergeCells count="20">
    <mergeCell ref="A58:O58"/>
    <mergeCell ref="A59:O59"/>
    <mergeCell ref="A61:O61"/>
    <mergeCell ref="A51:O51"/>
    <mergeCell ref="A52:O52"/>
    <mergeCell ref="A53:O53"/>
    <mergeCell ref="A54:O54"/>
    <mergeCell ref="A55:O55"/>
    <mergeCell ref="A56:O56"/>
    <mergeCell ref="A60:O60"/>
    <mergeCell ref="G5:I5"/>
    <mergeCell ref="J5:K5"/>
    <mergeCell ref="L5:O5"/>
    <mergeCell ref="M1:O1"/>
    <mergeCell ref="A57:O57"/>
    <mergeCell ref="A2:O4"/>
    <mergeCell ref="A5:A6"/>
    <mergeCell ref="B5:B6"/>
    <mergeCell ref="C5:C6"/>
    <mergeCell ref="D5:F5"/>
  </mergeCells>
  <printOptions horizontalCentered="1"/>
  <pageMargins left="0.78740157480314965" right="0.39370078740157483" top="0.78740157480314965" bottom="0.19685039370078741" header="0.31496062992125984" footer="0.31496062992125984"/>
  <pageSetup paperSize="9" scale="58" firstPageNumber="67" fitToHeight="0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Кировская область</vt:lpstr>
      <vt:lpstr>'Кировская область'!Заголовки_для_печати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</dc:creator>
  <cp:lastModifiedBy>slobodina_ai</cp:lastModifiedBy>
  <cp:lastPrinted>2025-03-12T12:13:18Z</cp:lastPrinted>
  <dcterms:created xsi:type="dcterms:W3CDTF">2025-01-13T08:01:57Z</dcterms:created>
  <dcterms:modified xsi:type="dcterms:W3CDTF">2025-03-12T12:14:15Z</dcterms:modified>
</cp:coreProperties>
</file>